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<sst xmlns="http://schemas.openxmlformats.org/spreadsheetml/2006/main" count="125" uniqueCount="120">
  <si>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</si>
  <si>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</si>
  <si>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</si>
  <si>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</si>
  <si>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</si>
  <si>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</si>
  <si>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</si>
  <si>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</si>
  <si>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</si>
  <si>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</si>
  <si>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</si>
  <si>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</si>
  <si>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</si>
  <si>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</si>
  <si>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</si>
  <si>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</si>
  <si>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</si>
  <si>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</si>
  <si>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</si>
  <si>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</si>
  <si>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</si>
  <si>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</si>
  <si>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</si>
  <si>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</si>
  <si>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</si>
  <si>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</si>
  <si>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</si>
  <si>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</si>
  <si>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</si>
  <si>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</si>
  <si>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</si>
  <si>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</si>
  <si>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</si>
  <si>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</si>
  <si>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</si>
  <si>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</si>
  <si>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</si>
  <si>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</si>
  <si>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</si>
  <si>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</si>
  <si>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</si>
  <si>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</si>
  <si>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</si>
  <si>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</si>
  <si>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</si>
  <si>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</si>
  <si>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</si>
  <si>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</si>
  <si>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</si>
  <si>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</si>
  <si>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</si>
  <si>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</si>
  <si>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</si>
  <si>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</si>
  <si>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</si>
  <si>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</si>
  <si>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</si>
  <si>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</si>
  <si>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</si>
  <si>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</si>
  <si>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</si>
  <si>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</si>
  <si>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</si>
  <si>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</si>
  <si>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</si>
  <si>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</si>
  <si>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</si>
  <si>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</si>
  <si>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</si>
  <si>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</si>
  <si>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</si>
  <si>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</si>
  <si>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</si>
  <si>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</si>
  <si>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</si>
  <si>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</si>
  <si>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</si>
  <si>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</si>
  <si>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</si>
  <si>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</si>
  <si>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</si>
  <si>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</si>
  <si>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</si>
  <si>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</si>
  <si>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</si>
  <si>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</si>
  <si>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</si>
  <si>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</si>
  <si>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</si>
  <si>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</si>
  <si>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</si>
  <si>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</si>
  <si>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</si>
  <si>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</si>
  <si>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</si>
  <si>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</si>
  <si>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</si>
  <si>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</si>
  <si>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</si>
  <si>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</si>
  <si>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</si>
  <si>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</si>
  <si>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</si>
  <si>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</si>
  <si>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</si>
  <si>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</si>
  <si>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</si>
  <si>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</si>
  <si>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</si>
  <si>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</si>
  <si>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</si>
  <si>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</si>
  <si>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</si>
  <si>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</si>
  <si>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</si>
  <si>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</si>
  <si>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</si>
  <si>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</si>
  <si>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4 місяців</t>
  </si>
  <si>
    <t>Касові видатки станом на 19.04.18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</si>
</sst>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196" fontId="24" fillId="24" borderId="10" xfId="84" applyNumberFormat="1" applyFont="1" applyFill="1" applyBorder="1" applyAlignment="1">
      <alignment horizontal="center"/>
      <protection/>
    </xf>
    <xf numFmtId="196" fontId="21" fillId="24" borderId="10" xfId="84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T25" sqref="AT25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8" width="0" style="4" hidden="1" customWidth="1"/>
    <col min="29" max="16384" width="9.33203125" style="4" customWidth="1"/>
  </cols>
  <sheetData>
    <row r="1" spans="4:7" ht="74.25" customHeight="1" hidden="1">
      <c r="D1" s="81" t="s">
        <v>30</v>
      </c>
      <c r="E1" s="82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3" t="s">
        <v>12</v>
      </c>
      <c r="B3" s="83"/>
      <c r="C3" s="83"/>
      <c r="D3" s="83"/>
      <c r="E3" s="83"/>
      <c r="F3" s="83"/>
      <c r="G3" s="83"/>
      <c r="H3" s="83"/>
      <c r="I3" s="83"/>
    </row>
    <row r="4" spans="1:9" ht="20.25" customHeight="1">
      <c r="A4" s="84" t="s">
        <v>31</v>
      </c>
      <c r="B4" s="84"/>
      <c r="C4" s="84"/>
      <c r="D4" s="84"/>
      <c r="E4" s="84"/>
      <c r="F4" s="84"/>
      <c r="G4" s="84"/>
      <c r="H4" s="84"/>
      <c r="I4" s="84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5" t="s">
        <v>3</v>
      </c>
      <c r="B7" s="6"/>
      <c r="C7" s="85" t="s">
        <v>14</v>
      </c>
      <c r="D7" s="86" t="s">
        <v>15</v>
      </c>
      <c r="E7" s="86" t="s">
        <v>0</v>
      </c>
      <c r="F7" s="86" t="s">
        <v>40</v>
      </c>
      <c r="G7" s="7" t="s">
        <v>41</v>
      </c>
      <c r="H7" s="87" t="s">
        <v>119</v>
      </c>
      <c r="I7" s="79" t="s">
        <v>16</v>
      </c>
      <c r="J7" s="79" t="s">
        <v>118</v>
      </c>
    </row>
    <row r="8" spans="1:25" ht="39.75" customHeight="1">
      <c r="A8" s="85"/>
      <c r="B8" s="8" t="s">
        <v>4</v>
      </c>
      <c r="C8" s="85"/>
      <c r="D8" s="86"/>
      <c r="E8" s="86"/>
      <c r="F8" s="86"/>
      <c r="G8" s="42" t="s">
        <v>42</v>
      </c>
      <c r="H8" s="88"/>
      <c r="I8" s="80"/>
      <c r="J8" s="80"/>
      <c r="L8" s="89" t="s">
        <v>39</v>
      </c>
      <c r="M8" s="79" t="s">
        <v>17</v>
      </c>
      <c r="N8" s="9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 t="s">
        <v>27</v>
      </c>
      <c r="X8" s="79" t="s">
        <v>28</v>
      </c>
      <c r="Y8" s="79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90"/>
      <c r="M9" s="80"/>
      <c r="N9" s="10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" customFormat="1" ht="19.5" customHeight="1">
      <c r="A10" s="94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7023465.23</v>
      </c>
      <c r="I11" s="64">
        <f>H11/D11*100</f>
        <v>7.394099025790937</v>
      </c>
      <c r="J11" s="65">
        <f>(H11/(M11+N11+O11+P11))*100</f>
        <v>52.78861998799871</v>
      </c>
      <c r="K11" s="20"/>
      <c r="L11" s="66">
        <f>M11+N11+O11+P11-H11</f>
        <v>6281419.859999999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7023465.23</v>
      </c>
      <c r="I12" s="16">
        <f>H12/D12*100</f>
        <v>12.80552513125975</v>
      </c>
      <c r="J12" s="96">
        <f>((H13+H16+H17+H18)/(M12+N12+O12+P12))*100</f>
        <v>18.752425260938267</v>
      </c>
      <c r="L12" s="69">
        <f>(M12+N12+O12+P12)-(H13+H16+H17+H18)</f>
        <v>2321085.59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9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9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9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/>
      <c r="I16" s="29">
        <f>H16/D16*100</f>
        <v>0</v>
      </c>
      <c r="J16" s="9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</f>
        <v>375177</v>
      </c>
      <c r="I17" s="16">
        <f>H17/D17*100</f>
        <v>9.950496428130972</v>
      </c>
      <c r="J17" s="9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6487744.82</v>
      </c>
      <c r="I21" s="33">
        <f>H21/D21*100</f>
        <v>24.534910333811798</v>
      </c>
      <c r="J21" s="96">
        <f>(H21/(M21+N21+O21+P21))*100</f>
        <v>62.095096755244796</v>
      </c>
      <c r="L21" s="73">
        <f>(M21+N21+O21+P21)-H21</f>
        <v>3960334.2699999996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9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9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9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9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9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9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</f>
        <v>6274029.86</v>
      </c>
      <c r="I28" s="18">
        <f t="shared" si="4"/>
        <v>72.59822549860544</v>
      </c>
      <c r="J28" s="9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43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4662279.0600000005</v>
      </c>
      <c r="I29" s="44">
        <f>H29/D29*100</f>
        <v>11.614960863634245</v>
      </c>
      <c r="J29" s="65">
        <f>(H29/(M29+N29+O29+P29))*100</f>
        <v>40.271958274819475</v>
      </c>
      <c r="L29" s="73">
        <f>(M29+N29+O29+P29)-H29</f>
        <v>6914707.16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9362236.22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2031000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44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6">
        <f aca="true" t="shared" si="10" ref="J30:J93">(H30/(M30+N30+O30+P30))*100</f>
        <v>100</v>
      </c>
      <c r="L30" s="73">
        <f aca="true" t="shared" si="11" ref="L30:L93">(M30+N30+O30+P30)-H30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45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6">
        <f t="shared" si="10"/>
        <v>100</v>
      </c>
      <c r="L31" s="73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46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</f>
        <v>30000</v>
      </c>
      <c r="I32" s="47">
        <f t="shared" si="9"/>
        <v>5</v>
      </c>
      <c r="J32" s="76">
        <f t="shared" si="10"/>
        <v>100</v>
      </c>
      <c r="L32" s="73">
        <f t="shared" si="11"/>
        <v>0</v>
      </c>
      <c r="M32" s="6"/>
      <c r="N32" s="6"/>
      <c r="O32" s="48"/>
      <c r="P32" s="48">
        <f>30000</f>
        <v>30000</v>
      </c>
      <c r="Q32" s="48"/>
      <c r="R32" s="48">
        <f>25000-25000</f>
        <v>0</v>
      </c>
      <c r="S32" s="48">
        <f>400000-5000</f>
        <v>395000</v>
      </c>
      <c r="T32" s="48"/>
      <c r="U32" s="49"/>
      <c r="V32" s="49">
        <v>175000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47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6" t="e">
        <f t="shared" si="10"/>
        <v>#DIV/0!</v>
      </c>
      <c r="L33" s="73">
        <f t="shared" si="11"/>
        <v>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48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6" t="e">
        <f t="shared" si="10"/>
        <v>#DIV/0!</v>
      </c>
      <c r="L34" s="73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49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6" t="e">
        <f t="shared" si="10"/>
        <v>#DIV/0!</v>
      </c>
      <c r="L35" s="73">
        <f t="shared" si="11"/>
        <v>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50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6" t="e">
        <f t="shared" si="10"/>
        <v>#DIV/0!</v>
      </c>
      <c r="L36" s="73">
        <f t="shared" si="11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51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6" t="e">
        <f t="shared" si="10"/>
        <v>#DIV/0!</v>
      </c>
      <c r="L37" s="73">
        <f t="shared" si="11"/>
        <v>0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52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6" t="e">
        <f t="shared" si="10"/>
        <v>#DIV/0!</v>
      </c>
      <c r="L38" s="73">
        <f t="shared" si="11"/>
        <v>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53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7">
        <f t="shared" si="10"/>
        <v>0</v>
      </c>
      <c r="L39" s="73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54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7">
        <f t="shared" si="10"/>
        <v>100</v>
      </c>
      <c r="L40" s="73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55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7">
        <f t="shared" si="10"/>
        <v>99.768912568306</v>
      </c>
      <c r="L41" s="73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56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7">
        <f t="shared" si="10"/>
        <v>0</v>
      </c>
      <c r="L42" s="73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57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7">
        <f t="shared" si="10"/>
        <v>0</v>
      </c>
      <c r="L43" s="73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58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7">
        <f t="shared" si="10"/>
        <v>0</v>
      </c>
      <c r="L44" s="73">
        <f t="shared" si="11"/>
        <v>163736</v>
      </c>
      <c r="M44" s="6"/>
      <c r="N44" s="6"/>
      <c r="O44" s="48"/>
      <c r="P44" s="48">
        <v>163736</v>
      </c>
      <c r="Q44" s="48"/>
      <c r="R44" s="48"/>
      <c r="S44" s="48"/>
      <c r="T44" s="48"/>
      <c r="U44" s="49"/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59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7">
        <f t="shared" si="10"/>
        <v>0</v>
      </c>
      <c r="L45" s="73">
        <f t="shared" si="11"/>
        <v>262000</v>
      </c>
      <c r="M45" s="6"/>
      <c r="N45" s="6"/>
      <c r="O45" s="48"/>
      <c r="P45" s="48">
        <v>262000</v>
      </c>
      <c r="Q45" s="48"/>
      <c r="R45" s="48"/>
      <c r="S45" s="48"/>
      <c r="T45" s="48"/>
      <c r="U45" s="49"/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60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7">
        <f t="shared" si="10"/>
        <v>0</v>
      </c>
      <c r="L46" s="73">
        <f t="shared" si="11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61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7">
        <f t="shared" si="10"/>
        <v>0</v>
      </c>
      <c r="L47" s="73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62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7">
        <f t="shared" si="10"/>
        <v>0</v>
      </c>
      <c r="L48" s="73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63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7">
        <f t="shared" si="10"/>
        <v>0</v>
      </c>
      <c r="L49" s="73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64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6" t="e">
        <f t="shared" si="10"/>
        <v>#DIV/0!</v>
      </c>
      <c r="L50" s="73">
        <f t="shared" si="11"/>
        <v>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65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/>
      <c r="I51" s="29">
        <f t="shared" si="9"/>
        <v>0</v>
      </c>
      <c r="J51" s="77">
        <f t="shared" si="10"/>
        <v>0</v>
      </c>
      <c r="L51" s="73">
        <f t="shared" si="11"/>
        <v>940100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66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7">
        <f t="shared" si="10"/>
        <v>0</v>
      </c>
      <c r="L52" s="73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67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7">
        <f t="shared" si="10"/>
        <v>0</v>
      </c>
      <c r="L53" s="73">
        <f t="shared" si="11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68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7">
        <f t="shared" si="10"/>
        <v>87.31916842105264</v>
      </c>
      <c r="L54" s="73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69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6" t="e">
        <f t="shared" si="10"/>
        <v>#DIV/0!</v>
      </c>
      <c r="L55" s="73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70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7">
        <f t="shared" si="10"/>
        <v>0</v>
      </c>
      <c r="L56" s="73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71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7">
        <f t="shared" si="10"/>
        <v>0</v>
      </c>
      <c r="L57" s="73">
        <f t="shared" si="11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72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6" t="e">
        <f t="shared" si="10"/>
        <v>#DIV/0!</v>
      </c>
      <c r="L58" s="73">
        <f t="shared" si="11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73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7">
        <f t="shared" si="10"/>
        <v>100</v>
      </c>
      <c r="L59" s="73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74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6" t="e">
        <f t="shared" si="10"/>
        <v>#DIV/0!</v>
      </c>
      <c r="L60" s="73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75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7">
        <f t="shared" si="10"/>
        <v>0</v>
      </c>
      <c r="L61" s="73">
        <f t="shared" si="11"/>
        <v>2230409.85</v>
      </c>
      <c r="M61" s="6"/>
      <c r="N61" s="6"/>
      <c r="O61" s="48"/>
      <c r="P61" s="48">
        <f>3930000-1414490.15-46100-239000</f>
        <v>2230409.85</v>
      </c>
      <c r="Q61" s="48">
        <f>1414490.15+24000</f>
        <v>1438490.15</v>
      </c>
      <c r="R61" s="48">
        <f>38000</f>
        <v>38000</v>
      </c>
      <c r="S61" s="48">
        <f>3949000+46100+155000</f>
        <v>4150100</v>
      </c>
      <c r="T61" s="48">
        <f>22000</f>
        <v>22000</v>
      </c>
      <c r="U61" s="49"/>
      <c r="V61" s="49"/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76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7">
        <f t="shared" si="10"/>
        <v>0</v>
      </c>
      <c r="L62" s="73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77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7">
        <f t="shared" si="10"/>
        <v>75</v>
      </c>
      <c r="L63" s="73">
        <f t="shared" si="11"/>
        <v>500000</v>
      </c>
      <c r="M63" s="6"/>
      <c r="N63" s="6"/>
      <c r="O63" s="48">
        <f>1000000+168750</f>
        <v>1168750</v>
      </c>
      <c r="P63" s="48">
        <f>500000+331250</f>
        <v>831250</v>
      </c>
      <c r="Q63" s="48"/>
      <c r="R63" s="48"/>
      <c r="S63" s="48"/>
      <c r="T63" s="48"/>
      <c r="U63" s="49">
        <f>1976000-500000-500000</f>
        <v>976000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78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7">
        <f t="shared" si="10"/>
        <v>96.32142857142857</v>
      </c>
      <c r="L64" s="73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79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7">
        <f t="shared" si="10"/>
        <v>0</v>
      </c>
      <c r="L65" s="73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80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7">
        <f t="shared" si="10"/>
        <v>0</v>
      </c>
      <c r="L66" s="73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81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7">
        <f t="shared" si="10"/>
        <v>0</v>
      </c>
      <c r="L67" s="73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82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7">
        <f t="shared" si="10"/>
        <v>0</v>
      </c>
      <c r="L68" s="73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83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6" t="e">
        <f t="shared" si="10"/>
        <v>#DIV/0!</v>
      </c>
      <c r="L69" s="73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84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6" t="e">
        <f t="shared" si="10"/>
        <v>#DIV/0!</v>
      </c>
      <c r="L70" s="73">
        <f t="shared" si="11"/>
        <v>0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85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7">
        <f t="shared" si="10"/>
        <v>48.963466525775154</v>
      </c>
      <c r="L71" s="73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86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7">
        <f t="shared" si="10"/>
        <v>0</v>
      </c>
      <c r="L72" s="73">
        <f t="shared" si="11"/>
        <v>40000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87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7">
        <f t="shared" si="10"/>
        <v>94.5704527363184</v>
      </c>
      <c r="L73" s="73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88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7">
        <f t="shared" si="10"/>
        <v>94.8204551724138</v>
      </c>
      <c r="L74" s="73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89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6" t="e">
        <f t="shared" si="10"/>
        <v>#DIV/0!</v>
      </c>
      <c r="L75" s="73">
        <f t="shared" si="11"/>
        <v>0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90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7">
        <f t="shared" si="10"/>
        <v>0</v>
      </c>
      <c r="L76" s="73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91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6" t="e">
        <f t="shared" si="10"/>
        <v>#DIV/0!</v>
      </c>
      <c r="L77" s="73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2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92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7">
        <f t="shared" si="10"/>
        <v>0</v>
      </c>
      <c r="L78" s="73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2"/>
        <v>45000</v>
      </c>
      <c r="Z78" s="21">
        <f t="shared" si="8"/>
        <v>0</v>
      </c>
    </row>
    <row r="79" spans="1:26" ht="18.75">
      <c r="A79" s="91" t="s">
        <v>93</v>
      </c>
      <c r="B79" s="92"/>
      <c r="C79" s="92"/>
      <c r="D79" s="92"/>
      <c r="E79" s="92"/>
      <c r="F79" s="92"/>
      <c r="G79" s="93"/>
      <c r="H79" s="6"/>
      <c r="I79" s="44"/>
      <c r="J79" s="76" t="e">
        <f t="shared" si="10"/>
        <v>#DIV/0!</v>
      </c>
      <c r="L79" s="73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2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14294073.2</v>
      </c>
      <c r="I80" s="13">
        <f t="shared" si="9"/>
        <v>13.789824838286496</v>
      </c>
      <c r="J80" s="13">
        <f t="shared" si="10"/>
        <v>47.121106967305565</v>
      </c>
      <c r="L80" s="73">
        <f t="shared" si="11"/>
        <v>16040683.600000001</v>
      </c>
      <c r="M80" s="78">
        <f>SUM(M81:M104)</f>
        <v>0</v>
      </c>
      <c r="N80" s="78">
        <f aca="true" t="shared" si="13" ref="N80:X80">SUM(N81:N104)</f>
        <v>0</v>
      </c>
      <c r="O80" s="73">
        <f t="shared" si="13"/>
        <v>8050000</v>
      </c>
      <c r="P80" s="73">
        <f t="shared" si="13"/>
        <v>22284756.8</v>
      </c>
      <c r="Q80" s="73">
        <f t="shared" si="13"/>
        <v>9191800</v>
      </c>
      <c r="R80" s="73">
        <f t="shared" si="13"/>
        <v>5849060.94</v>
      </c>
      <c r="S80" s="73">
        <f t="shared" si="13"/>
        <v>6939502.09</v>
      </c>
      <c r="T80" s="73">
        <f t="shared" si="13"/>
        <v>8561967.76</v>
      </c>
      <c r="U80" s="73">
        <f t="shared" si="13"/>
        <v>7014200</v>
      </c>
      <c r="V80" s="73">
        <f t="shared" si="13"/>
        <v>6657714.8</v>
      </c>
      <c r="W80" s="73">
        <f t="shared" si="13"/>
        <v>11939760.6</v>
      </c>
      <c r="X80" s="73">
        <f t="shared" si="13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94</v>
      </c>
      <c r="D81" s="16">
        <f aca="true" t="shared" si="14" ref="D81:D104">E81+F81</f>
        <v>800000</v>
      </c>
      <c r="E81" s="18"/>
      <c r="F81" s="47">
        <f aca="true" t="shared" si="15" ref="F81:F104">G81</f>
        <v>800000</v>
      </c>
      <c r="G81" s="47">
        <v>800000</v>
      </c>
      <c r="H81" s="50"/>
      <c r="I81" s="29">
        <f t="shared" si="9"/>
        <v>0</v>
      </c>
      <c r="J81" s="77">
        <f t="shared" si="10"/>
        <v>0</v>
      </c>
      <c r="L81" s="73">
        <f t="shared" si="11"/>
        <v>600000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2"/>
        <v>800000</v>
      </c>
      <c r="Z81" s="21">
        <f t="shared" si="8"/>
        <v>0</v>
      </c>
    </row>
    <row r="82" spans="1:26" ht="18.75">
      <c r="A82" s="57"/>
      <c r="B82" s="3"/>
      <c r="C82" s="46" t="s">
        <v>95</v>
      </c>
      <c r="D82" s="16">
        <f t="shared" si="14"/>
        <v>7000000</v>
      </c>
      <c r="E82" s="18"/>
      <c r="F82" s="47">
        <f t="shared" si="15"/>
        <v>7000000</v>
      </c>
      <c r="G82" s="47">
        <f>8000000-1000000</f>
        <v>7000000</v>
      </c>
      <c r="H82" s="50">
        <v>2500000</v>
      </c>
      <c r="I82" s="16">
        <f t="shared" si="9"/>
        <v>35.714285714285715</v>
      </c>
      <c r="J82" s="77">
        <f t="shared" si="10"/>
        <v>72.72727272727273</v>
      </c>
      <c r="L82" s="73">
        <f t="shared" si="11"/>
        <v>937500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2"/>
        <v>7000000</v>
      </c>
      <c r="Z82" s="21">
        <f t="shared" si="8"/>
        <v>0</v>
      </c>
    </row>
    <row r="83" spans="1:26" ht="18.75">
      <c r="A83" s="57"/>
      <c r="B83" s="3"/>
      <c r="C83" s="46" t="s">
        <v>96</v>
      </c>
      <c r="D83" s="16">
        <f t="shared" si="14"/>
        <v>1300000</v>
      </c>
      <c r="E83" s="18"/>
      <c r="F83" s="47">
        <f t="shared" si="15"/>
        <v>1300000</v>
      </c>
      <c r="G83" s="50">
        <v>1300000</v>
      </c>
      <c r="H83" s="50"/>
      <c r="I83" s="29">
        <f t="shared" si="9"/>
        <v>0</v>
      </c>
      <c r="J83" s="77">
        <f t="shared" si="10"/>
        <v>0</v>
      </c>
      <c r="L83" s="73">
        <f t="shared" si="11"/>
        <v>650000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2"/>
        <v>1300000</v>
      </c>
      <c r="Z83" s="21">
        <f t="shared" si="8"/>
        <v>0</v>
      </c>
    </row>
    <row r="84" spans="1:26" ht="18.75">
      <c r="A84" s="57"/>
      <c r="B84" s="3"/>
      <c r="C84" s="46" t="s">
        <v>97</v>
      </c>
      <c r="D84" s="16">
        <f t="shared" si="14"/>
        <v>600000</v>
      </c>
      <c r="E84" s="18"/>
      <c r="F84" s="47">
        <f t="shared" si="15"/>
        <v>600000</v>
      </c>
      <c r="G84" s="47">
        <v>600000</v>
      </c>
      <c r="H84" s="50"/>
      <c r="I84" s="29">
        <f t="shared" si="9"/>
        <v>0</v>
      </c>
      <c r="J84" s="76" t="e">
        <f t="shared" si="10"/>
        <v>#DIV/0!</v>
      </c>
      <c r="L84" s="73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2"/>
        <v>600000</v>
      </c>
      <c r="Z84" s="21">
        <f t="shared" si="8"/>
        <v>0</v>
      </c>
    </row>
    <row r="85" spans="1:26" ht="18.75">
      <c r="A85" s="57"/>
      <c r="B85" s="3"/>
      <c r="C85" s="46" t="s">
        <v>98</v>
      </c>
      <c r="D85" s="16">
        <f t="shared" si="14"/>
        <v>500000</v>
      </c>
      <c r="E85" s="18"/>
      <c r="F85" s="47">
        <f t="shared" si="15"/>
        <v>500000</v>
      </c>
      <c r="G85" s="50">
        <v>500000</v>
      </c>
      <c r="H85" s="50"/>
      <c r="I85" s="29">
        <f t="shared" si="9"/>
        <v>0</v>
      </c>
      <c r="J85" s="76" t="e">
        <f t="shared" si="10"/>
        <v>#DIV/0!</v>
      </c>
      <c r="L85" s="73">
        <f t="shared" si="11"/>
        <v>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2"/>
        <v>500000</v>
      </c>
      <c r="Z85" s="21">
        <f t="shared" si="8"/>
        <v>0</v>
      </c>
    </row>
    <row r="86" spans="1:26" ht="37.5">
      <c r="A86" s="57"/>
      <c r="B86" s="3"/>
      <c r="C86" s="46" t="s">
        <v>99</v>
      </c>
      <c r="D86" s="16">
        <f t="shared" si="14"/>
        <v>300000</v>
      </c>
      <c r="E86" s="18"/>
      <c r="F86" s="47">
        <f t="shared" si="15"/>
        <v>300000</v>
      </c>
      <c r="G86" s="50">
        <v>300000</v>
      </c>
      <c r="H86" s="50"/>
      <c r="I86" s="29">
        <f t="shared" si="9"/>
        <v>0</v>
      </c>
      <c r="J86" s="76" t="e">
        <f t="shared" si="10"/>
        <v>#DIV/0!</v>
      </c>
      <c r="L86" s="73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2"/>
        <v>300000</v>
      </c>
      <c r="Z86" s="21">
        <f t="shared" si="8"/>
        <v>0</v>
      </c>
    </row>
    <row r="87" spans="1:26" ht="37.5">
      <c r="A87" s="57"/>
      <c r="B87" s="3"/>
      <c r="C87" s="46" t="s">
        <v>100</v>
      </c>
      <c r="D87" s="16">
        <f t="shared" si="14"/>
        <v>3556000</v>
      </c>
      <c r="E87" s="18"/>
      <c r="F87" s="47">
        <f t="shared" si="15"/>
        <v>3556000</v>
      </c>
      <c r="G87" s="47">
        <v>3556000</v>
      </c>
      <c r="H87" s="50"/>
      <c r="I87" s="29">
        <f t="shared" si="9"/>
        <v>0</v>
      </c>
      <c r="J87" s="77">
        <f t="shared" si="10"/>
        <v>0</v>
      </c>
      <c r="L87" s="73">
        <f t="shared" si="11"/>
        <v>1330000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2"/>
        <v>3556000</v>
      </c>
      <c r="Z87" s="21">
        <f t="shared" si="8"/>
        <v>0</v>
      </c>
    </row>
    <row r="88" spans="1:26" ht="37.5">
      <c r="A88" s="57"/>
      <c r="B88" s="3"/>
      <c r="C88" s="46" t="s">
        <v>101</v>
      </c>
      <c r="D88" s="16">
        <f t="shared" si="14"/>
        <v>5963000</v>
      </c>
      <c r="E88" s="18"/>
      <c r="F88" s="47">
        <f t="shared" si="15"/>
        <v>5963000</v>
      </c>
      <c r="G88" s="47">
        <v>5963000</v>
      </c>
      <c r="H88" s="50"/>
      <c r="I88" s="29">
        <f t="shared" si="9"/>
        <v>0</v>
      </c>
      <c r="J88" s="77">
        <f t="shared" si="10"/>
        <v>0</v>
      </c>
      <c r="L88" s="73">
        <f t="shared" si="11"/>
        <v>1000000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2"/>
        <v>5963000</v>
      </c>
      <c r="Z88" s="21">
        <f t="shared" si="8"/>
        <v>0</v>
      </c>
    </row>
    <row r="89" spans="1:26" ht="18.75">
      <c r="A89" s="57"/>
      <c r="B89" s="3"/>
      <c r="C89" s="46" t="s">
        <v>102</v>
      </c>
      <c r="D89" s="16">
        <f t="shared" si="14"/>
        <v>39821003</v>
      </c>
      <c r="E89" s="18"/>
      <c r="F89" s="47">
        <f t="shared" si="15"/>
        <v>39821003</v>
      </c>
      <c r="G89" s="47">
        <f>42821003-3000000</f>
        <v>39821003</v>
      </c>
      <c r="H89" s="50">
        <f>7000000</f>
        <v>7000000</v>
      </c>
      <c r="I89" s="16">
        <f t="shared" si="9"/>
        <v>17.578663199417655</v>
      </c>
      <c r="J89" s="77">
        <f t="shared" si="10"/>
        <v>57.377049180327866</v>
      </c>
      <c r="L89" s="73">
        <f t="shared" si="11"/>
        <v>5200000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2"/>
        <v>39821003</v>
      </c>
      <c r="Z89" s="21">
        <f t="shared" si="8"/>
        <v>0</v>
      </c>
    </row>
    <row r="90" spans="1:26" ht="18.75">
      <c r="A90" s="57"/>
      <c r="B90" s="3"/>
      <c r="C90" s="46" t="s">
        <v>103</v>
      </c>
      <c r="D90" s="16">
        <f t="shared" si="14"/>
        <v>150000</v>
      </c>
      <c r="E90" s="18"/>
      <c r="F90" s="47">
        <f t="shared" si="15"/>
        <v>150000</v>
      </c>
      <c r="G90" s="47">
        <v>150000</v>
      </c>
      <c r="H90" s="50"/>
      <c r="I90" s="29">
        <f t="shared" si="9"/>
        <v>0</v>
      </c>
      <c r="J90" s="76" t="e">
        <f t="shared" si="10"/>
        <v>#DIV/0!</v>
      </c>
      <c r="L90" s="73">
        <f t="shared" si="11"/>
        <v>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2"/>
        <v>150000</v>
      </c>
      <c r="Z90" s="21">
        <f t="shared" si="8"/>
        <v>0</v>
      </c>
    </row>
    <row r="91" spans="1:26" ht="18.75">
      <c r="A91" s="57"/>
      <c r="B91" s="3"/>
      <c r="C91" s="46" t="s">
        <v>104</v>
      </c>
      <c r="D91" s="16">
        <f t="shared" si="14"/>
        <v>460000</v>
      </c>
      <c r="E91" s="18"/>
      <c r="F91" s="47">
        <f t="shared" si="15"/>
        <v>460000</v>
      </c>
      <c r="G91" s="50">
        <v>460000</v>
      </c>
      <c r="H91" s="50"/>
      <c r="I91" s="29">
        <f t="shared" si="9"/>
        <v>0</v>
      </c>
      <c r="J91" s="76" t="e">
        <f t="shared" si="10"/>
        <v>#DIV/0!</v>
      </c>
      <c r="L91" s="73">
        <f t="shared" si="11"/>
        <v>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2"/>
        <v>460000</v>
      </c>
      <c r="Z91" s="21">
        <f t="shared" si="8"/>
        <v>0</v>
      </c>
    </row>
    <row r="92" spans="1:26" ht="18.75">
      <c r="A92" s="57"/>
      <c r="B92" s="3"/>
      <c r="C92" s="46" t="s">
        <v>105</v>
      </c>
      <c r="D92" s="16">
        <f t="shared" si="14"/>
        <v>560000</v>
      </c>
      <c r="E92" s="18"/>
      <c r="F92" s="47">
        <f t="shared" si="15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7">
        <f t="shared" si="10"/>
        <v>100</v>
      </c>
      <c r="L92" s="73">
        <f t="shared" si="11"/>
        <v>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2"/>
        <v>560000</v>
      </c>
      <c r="Z92" s="21">
        <f t="shared" si="8"/>
        <v>0</v>
      </c>
    </row>
    <row r="93" spans="1:26" ht="18.75">
      <c r="A93" s="57"/>
      <c r="B93" s="3"/>
      <c r="C93" s="46" t="s">
        <v>106</v>
      </c>
      <c r="D93" s="16">
        <f t="shared" si="14"/>
        <v>680000</v>
      </c>
      <c r="E93" s="18"/>
      <c r="F93" s="47">
        <f t="shared" si="15"/>
        <v>680000</v>
      </c>
      <c r="G93" s="50">
        <v>680000</v>
      </c>
      <c r="H93" s="50"/>
      <c r="I93" s="29">
        <f t="shared" si="9"/>
        <v>0</v>
      </c>
      <c r="J93" s="76" t="e">
        <f t="shared" si="10"/>
        <v>#DIV/0!</v>
      </c>
      <c r="L93" s="73">
        <f t="shared" si="11"/>
        <v>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2"/>
        <v>680000</v>
      </c>
      <c r="Z93" s="21">
        <f aca="true" t="shared" si="16" ref="Z93:Z105">Y93-D93</f>
        <v>0</v>
      </c>
    </row>
    <row r="94" spans="1:26" ht="18.75">
      <c r="A94" s="57"/>
      <c r="B94" s="3"/>
      <c r="C94" s="46" t="s">
        <v>107</v>
      </c>
      <c r="D94" s="16">
        <f t="shared" si="14"/>
        <v>8000000</v>
      </c>
      <c r="E94" s="18"/>
      <c r="F94" s="47">
        <f t="shared" si="15"/>
        <v>8000000</v>
      </c>
      <c r="G94" s="47">
        <v>8000000</v>
      </c>
      <c r="H94" s="50">
        <f>3276477.6</f>
        <v>3276477.6</v>
      </c>
      <c r="I94" s="16">
        <f aca="true" t="shared" si="17" ref="I94:I105">H94/D94*100</f>
        <v>40.95597</v>
      </c>
      <c r="J94" s="77">
        <f aca="true" t="shared" si="18" ref="J94:J105">(H94/(M94+N94+O94+P94))*100</f>
        <v>59.57232</v>
      </c>
      <c r="L94" s="73">
        <f aca="true" t="shared" si="19" ref="L94:L105">(M94+N94+O94+P94)-H94</f>
        <v>2223522.4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2"/>
        <v>8000000</v>
      </c>
      <c r="Z94" s="21">
        <f t="shared" si="16"/>
        <v>0</v>
      </c>
    </row>
    <row r="95" spans="1:26" ht="37.5">
      <c r="A95" s="57"/>
      <c r="B95" s="3"/>
      <c r="C95" s="46" t="s">
        <v>108</v>
      </c>
      <c r="D95" s="16">
        <f t="shared" si="14"/>
        <v>1376503.16</v>
      </c>
      <c r="E95" s="18"/>
      <c r="F95" s="47">
        <f t="shared" si="15"/>
        <v>1376503.16</v>
      </c>
      <c r="G95" s="50">
        <v>1376503.16</v>
      </c>
      <c r="H95" s="50">
        <f>643647</f>
        <v>643647</v>
      </c>
      <c r="I95" s="16">
        <f t="shared" si="17"/>
        <v>46.75957300381352</v>
      </c>
      <c r="J95" s="77">
        <f t="shared" si="18"/>
        <v>100</v>
      </c>
      <c r="L95" s="73">
        <f t="shared" si="19"/>
        <v>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2"/>
        <v>1376503.16</v>
      </c>
      <c r="Z95" s="21">
        <f t="shared" si="16"/>
        <v>0</v>
      </c>
    </row>
    <row r="96" spans="1:26" ht="37.5">
      <c r="A96" s="57"/>
      <c r="B96" s="3"/>
      <c r="C96" s="46" t="s">
        <v>109</v>
      </c>
      <c r="D96" s="16">
        <f t="shared" si="14"/>
        <v>2000000</v>
      </c>
      <c r="E96" s="18"/>
      <c r="F96" s="47">
        <f t="shared" si="15"/>
        <v>2000000</v>
      </c>
      <c r="G96" s="50">
        <v>2000000</v>
      </c>
      <c r="H96" s="50"/>
      <c r="I96" s="29">
        <f t="shared" si="17"/>
        <v>0</v>
      </c>
      <c r="J96" s="77">
        <f t="shared" si="18"/>
        <v>0</v>
      </c>
      <c r="L96" s="73">
        <f t="shared" si="19"/>
        <v>450000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2"/>
        <v>2000000</v>
      </c>
      <c r="Z96" s="21">
        <f t="shared" si="16"/>
        <v>0</v>
      </c>
    </row>
    <row r="97" spans="1:26" ht="37.5">
      <c r="A97" s="57"/>
      <c r="B97" s="3"/>
      <c r="C97" s="46" t="s">
        <v>110</v>
      </c>
      <c r="D97" s="16">
        <f t="shared" si="14"/>
        <v>1050767.7600000007</v>
      </c>
      <c r="E97" s="18"/>
      <c r="F97" s="47">
        <f t="shared" si="15"/>
        <v>1050767.7600000007</v>
      </c>
      <c r="G97" s="50">
        <v>1050767.7600000007</v>
      </c>
      <c r="H97" s="50"/>
      <c r="I97" s="29">
        <f t="shared" si="17"/>
        <v>0</v>
      </c>
      <c r="J97" s="77">
        <f t="shared" si="18"/>
        <v>0</v>
      </c>
      <c r="L97" s="73">
        <f t="shared" si="19"/>
        <v>206285.2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2"/>
        <v>1050767.76</v>
      </c>
      <c r="Z97" s="21">
        <f t="shared" si="16"/>
        <v>0</v>
      </c>
    </row>
    <row r="98" spans="1:26" ht="37.5">
      <c r="A98" s="57"/>
      <c r="B98" s="3"/>
      <c r="C98" s="46" t="s">
        <v>111</v>
      </c>
      <c r="D98" s="16">
        <f t="shared" si="14"/>
        <v>676676.89</v>
      </c>
      <c r="E98" s="18"/>
      <c r="F98" s="47">
        <f t="shared" si="15"/>
        <v>676676.89</v>
      </c>
      <c r="G98" s="50">
        <v>676676.89</v>
      </c>
      <c r="H98" s="50"/>
      <c r="I98" s="29">
        <f t="shared" si="17"/>
        <v>0</v>
      </c>
      <c r="J98" s="77">
        <f t="shared" si="18"/>
        <v>0</v>
      </c>
      <c r="L98" s="73">
        <f t="shared" si="19"/>
        <v>385000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2"/>
        <v>676676.89</v>
      </c>
      <c r="Z98" s="21">
        <f t="shared" si="16"/>
        <v>0</v>
      </c>
    </row>
    <row r="99" spans="1:26" ht="37.5">
      <c r="A99" s="57"/>
      <c r="B99" s="3"/>
      <c r="C99" s="46" t="s">
        <v>112</v>
      </c>
      <c r="D99" s="16">
        <f t="shared" si="14"/>
        <v>2450000</v>
      </c>
      <c r="E99" s="18"/>
      <c r="F99" s="47">
        <f t="shared" si="15"/>
        <v>2450000</v>
      </c>
      <c r="G99" s="50">
        <v>2450000</v>
      </c>
      <c r="H99" s="50">
        <f>597711</f>
        <v>597711</v>
      </c>
      <c r="I99" s="16">
        <f t="shared" si="17"/>
        <v>24.396367346938774</v>
      </c>
      <c r="J99" s="77">
        <f t="shared" si="18"/>
        <v>50.393520880002896</v>
      </c>
      <c r="L99" s="73">
        <f t="shared" si="19"/>
        <v>588376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2"/>
        <v>2450000</v>
      </c>
      <c r="Z99" s="21">
        <f t="shared" si="16"/>
        <v>0</v>
      </c>
    </row>
    <row r="100" spans="1:26" ht="37.5">
      <c r="A100" s="57"/>
      <c r="B100" s="3"/>
      <c r="C100" s="46" t="s">
        <v>113</v>
      </c>
      <c r="D100" s="16">
        <f t="shared" si="14"/>
        <v>9834000</v>
      </c>
      <c r="E100" s="18"/>
      <c r="F100" s="47">
        <f t="shared" si="15"/>
        <v>9834000</v>
      </c>
      <c r="G100" s="47">
        <v>9834000</v>
      </c>
      <c r="H100" s="6"/>
      <c r="I100" s="29">
        <f t="shared" si="17"/>
        <v>0</v>
      </c>
      <c r="J100" s="77">
        <f t="shared" si="18"/>
        <v>0</v>
      </c>
      <c r="L100" s="73">
        <f t="shared" si="19"/>
        <v>1400000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2"/>
        <v>9834000</v>
      </c>
      <c r="Z100" s="21">
        <f t="shared" si="16"/>
        <v>0</v>
      </c>
    </row>
    <row r="101" spans="1:26" ht="37.5">
      <c r="A101" s="35"/>
      <c r="B101" s="61"/>
      <c r="C101" s="46" t="s">
        <v>114</v>
      </c>
      <c r="D101" s="16">
        <f t="shared" si="14"/>
        <v>8567000</v>
      </c>
      <c r="E101" s="18"/>
      <c r="F101" s="47">
        <f t="shared" si="15"/>
        <v>8567000</v>
      </c>
      <c r="G101" s="47">
        <v>8567000</v>
      </c>
      <c r="H101" s="6"/>
      <c r="I101" s="29">
        <f t="shared" si="17"/>
        <v>0</v>
      </c>
      <c r="J101" s="76" t="e">
        <f t="shared" si="18"/>
        <v>#DIV/0!</v>
      </c>
      <c r="L101" s="73">
        <f t="shared" si="19"/>
        <v>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2"/>
        <v>8567000</v>
      </c>
      <c r="Z101" s="21">
        <f t="shared" si="16"/>
        <v>0</v>
      </c>
    </row>
    <row r="102" spans="1:26" ht="37.5">
      <c r="A102" s="35"/>
      <c r="B102" s="61"/>
      <c r="C102" s="46" t="s">
        <v>115</v>
      </c>
      <c r="D102" s="16">
        <f t="shared" si="14"/>
        <v>6033744</v>
      </c>
      <c r="E102" s="18"/>
      <c r="F102" s="47">
        <f t="shared" si="15"/>
        <v>6033744</v>
      </c>
      <c r="G102" s="50">
        <v>6033744</v>
      </c>
      <c r="H102" s="6"/>
      <c r="I102" s="29">
        <f t="shared" si="17"/>
        <v>0</v>
      </c>
      <c r="J102" s="77">
        <f t="shared" si="18"/>
        <v>0</v>
      </c>
      <c r="L102" s="73">
        <f t="shared" si="19"/>
        <v>1000000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2"/>
        <v>6033744</v>
      </c>
      <c r="Z102" s="21">
        <f t="shared" si="16"/>
        <v>0</v>
      </c>
    </row>
    <row r="103" spans="1:26" ht="37.5">
      <c r="A103" s="35"/>
      <c r="B103" s="61"/>
      <c r="C103" s="46" t="s">
        <v>116</v>
      </c>
      <c r="D103" s="16">
        <f t="shared" si="14"/>
        <v>100000</v>
      </c>
      <c r="E103" s="18"/>
      <c r="F103" s="47">
        <f t="shared" si="15"/>
        <v>100000</v>
      </c>
      <c r="G103" s="62">
        <v>100000</v>
      </c>
      <c r="H103" s="6"/>
      <c r="I103" s="29">
        <f t="shared" si="17"/>
        <v>0</v>
      </c>
      <c r="J103" s="77">
        <f t="shared" si="18"/>
        <v>0</v>
      </c>
      <c r="L103" s="73">
        <f t="shared" si="19"/>
        <v>70000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2"/>
        <v>100000</v>
      </c>
      <c r="Z103" s="21">
        <f t="shared" si="16"/>
        <v>0</v>
      </c>
    </row>
    <row r="104" spans="1:26" ht="18.75">
      <c r="A104" s="57"/>
      <c r="B104" s="3"/>
      <c r="C104" s="46" t="s">
        <v>117</v>
      </c>
      <c r="D104" s="16">
        <f t="shared" si="14"/>
        <v>1877975</v>
      </c>
      <c r="E104" s="18"/>
      <c r="F104" s="47">
        <f t="shared" si="15"/>
        <v>1877975</v>
      </c>
      <c r="G104" s="62">
        <f>5000000-1936125-1185900</f>
        <v>1877975</v>
      </c>
      <c r="H104" s="6"/>
      <c r="I104" s="29">
        <f t="shared" si="17"/>
        <v>0</v>
      </c>
      <c r="J104" s="76" t="e">
        <f t="shared" si="18"/>
        <v>#DIV/0!</v>
      </c>
      <c r="L104" s="73">
        <f t="shared" si="19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2"/>
        <v>1877975</v>
      </c>
      <c r="Z104" s="21">
        <f t="shared" si="16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21317538.43</v>
      </c>
      <c r="I105" s="13">
        <f t="shared" si="17"/>
        <v>10.731523155557394</v>
      </c>
      <c r="J105" s="13">
        <f t="shared" si="18"/>
        <v>38.60709927366842</v>
      </c>
      <c r="L105" s="73">
        <f t="shared" si="19"/>
        <v>33899089.68</v>
      </c>
      <c r="M105" s="73">
        <f>M80+M29+M11</f>
        <v>3250000</v>
      </c>
      <c r="N105" s="73">
        <f aca="true" t="shared" si="20" ref="N105:X105">N80+N29+N11</f>
        <v>3932800</v>
      </c>
      <c r="O105" s="73">
        <f t="shared" si="20"/>
        <v>13631274.91</v>
      </c>
      <c r="P105" s="73">
        <f t="shared" si="20"/>
        <v>34402553.2</v>
      </c>
      <c r="Q105" s="73">
        <f t="shared" si="20"/>
        <v>18802489.89</v>
      </c>
      <c r="R105" s="73">
        <f t="shared" si="20"/>
        <v>12991609.63</v>
      </c>
      <c r="S105" s="73">
        <f t="shared" si="20"/>
        <v>27038068.11</v>
      </c>
      <c r="T105" s="73">
        <f t="shared" si="20"/>
        <v>16040121.91</v>
      </c>
      <c r="U105" s="73">
        <f t="shared" si="20"/>
        <v>14751618.15</v>
      </c>
      <c r="V105" s="73">
        <f t="shared" si="20"/>
        <v>15773907.950000001</v>
      </c>
      <c r="W105" s="73">
        <f t="shared" si="20"/>
        <v>17322468.119999997</v>
      </c>
      <c r="X105" s="73">
        <f t="shared" si="20"/>
        <v>20707195.97</v>
      </c>
      <c r="Y105" s="69">
        <f t="shared" si="12"/>
        <v>198644107.83999997</v>
      </c>
      <c r="Z105" s="21">
        <f t="shared" si="16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2018-04-19T13:45:27Z</dcterms:modified>
  <cp:category/>
  <cp:version/>
  <cp:contentType/>
  <cp:contentStatus/>
</cp:coreProperties>
</file>